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slie.barr\Desktop\"/>
    </mc:Choice>
  </mc:AlternateContent>
  <xr:revisionPtr revIDLastSave="0" documentId="8_{21877CDA-F044-4759-A918-DAF6057DF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" l="1"/>
  <c r="C52" i="1"/>
  <c r="C44" i="1"/>
  <c r="C38" i="1"/>
  <c r="C30" i="1"/>
  <c r="C24" i="1"/>
  <c r="C18" i="1"/>
  <c r="C10" i="1"/>
  <c r="E53" i="1" l="1"/>
  <c r="E55" i="1" s="1"/>
  <c r="E52" i="1"/>
  <c r="E51" i="1"/>
  <c r="E45" i="1"/>
  <c r="E38" i="1"/>
  <c r="E30" i="1"/>
  <c r="E32" i="1" s="1"/>
  <c r="E39" i="1" s="1"/>
  <c r="E24" i="1"/>
  <c r="E18" i="1"/>
  <c r="E10" i="1"/>
  <c r="E14" i="1" s="1"/>
  <c r="E19" i="1" s="1"/>
  <c r="E21" i="1" s="1"/>
  <c r="E25" i="1" s="1"/>
  <c r="E7" i="1"/>
  <c r="C53" i="1" l="1"/>
  <c r="C45" i="1"/>
  <c r="C32" i="1"/>
  <c r="C39" i="1" s="1"/>
  <c r="C14" i="1"/>
  <c r="C7" i="1"/>
  <c r="C55" i="1" l="1"/>
  <c r="C19" i="1"/>
  <c r="C21" i="1" s="1"/>
  <c r="C25" i="1" s="1"/>
</calcChain>
</file>

<file path=xl/sharedStrings.xml><?xml version="1.0" encoding="utf-8"?>
<sst xmlns="http://schemas.openxmlformats.org/spreadsheetml/2006/main" count="44" uniqueCount="43">
  <si>
    <t>STATEMENT OF OPERATIONS</t>
  </si>
  <si>
    <t>FOR THE YEARS ENDED</t>
  </si>
  <si>
    <t>Electric Revenue</t>
  </si>
  <si>
    <t>Miscellaneous</t>
  </si>
  <si>
    <t>TOTAL OPERATING REVENUE</t>
  </si>
  <si>
    <t>Cost of Purchased Power</t>
  </si>
  <si>
    <t>Customer Accounting &amp; Collecting Expense</t>
  </si>
  <si>
    <t>Customer Service &amp; Information Expense</t>
  </si>
  <si>
    <t>TOTAL OPERATING EXPENSE</t>
  </si>
  <si>
    <t>Depreciation Expense</t>
  </si>
  <si>
    <t>Interest on Long-Term Debt</t>
  </si>
  <si>
    <t>Other Deductions</t>
  </si>
  <si>
    <t>TOTAL COST OF ELECTRIC SERVICE</t>
  </si>
  <si>
    <t>Operating Margins (Loss)</t>
  </si>
  <si>
    <t>TOTAL MARGINS (Loss)</t>
  </si>
  <si>
    <t>ASSETS</t>
  </si>
  <si>
    <t>Total Utility Plant</t>
  </si>
  <si>
    <t>Less Accumulated Provision for Depreciation</t>
  </si>
  <si>
    <t>NET UTILITY PLANT</t>
  </si>
  <si>
    <t>Investments</t>
  </si>
  <si>
    <t>Cash &amp; Cash Equivalents</t>
  </si>
  <si>
    <t>Accounts Receivable</t>
  </si>
  <si>
    <t>Other Assets</t>
  </si>
  <si>
    <t>TOTAL ASSETS</t>
  </si>
  <si>
    <t>MEMBERS' EQUITIES</t>
  </si>
  <si>
    <t>Memberships</t>
  </si>
  <si>
    <t>Patronage Capital</t>
  </si>
  <si>
    <t>Other</t>
  </si>
  <si>
    <t>TOTAL MEMBERS' EQUITIES</t>
  </si>
  <si>
    <t>LIABILITIES</t>
  </si>
  <si>
    <t>Current Liabilities</t>
  </si>
  <si>
    <t>TOTAL LIABILITIES</t>
  </si>
  <si>
    <t>TOTAL MEMBERS' EQUITIES &amp; LIABILITIES</t>
  </si>
  <si>
    <t>General Office, Administrative &amp; General Expense</t>
  </si>
  <si>
    <t>Non-Operating Margins</t>
  </si>
  <si>
    <t xml:space="preserve">BALANCE SHEET </t>
  </si>
  <si>
    <t>Non-Utility Plant (Fiber)</t>
  </si>
  <si>
    <t>Long-Term Debt - Fiber</t>
  </si>
  <si>
    <t>Long-Term Debt - Electric</t>
  </si>
  <si>
    <t>Notes Payable - Fiber</t>
  </si>
  <si>
    <t>Net Margins (Loss) from Fiber Broadband Operations</t>
  </si>
  <si>
    <t>Distribution Plant O&amp;M Expense</t>
  </si>
  <si>
    <t xml:space="preserve">DECEMBER 31, 2025 AND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</si>
</sst>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1" fillId="0" borderId="0" xfId="0" applyFont="1"/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37" fontId="3" fillId="0" borderId="0" xfId="0" applyNumberFormat="1" applyFont="1"/>
    <xf numFmtId="0" fontId="6" fillId="2" borderId="0" xfId="0" applyFont="1" applyFill="1" applyAlignment="1">
      <alignment horizontal="center"/>
    </xf>
    <xf numFmtId="5" fontId="3" fillId="2" borderId="0" xfId="0" applyNumberFormat="1" applyFont="1" applyFill="1"/>
    <xf numFmtId="37" fontId="3" fillId="2" borderId="0" xfId="0" applyNumberFormat="1" applyFont="1" applyFill="1"/>
    <xf numFmtId="5" fontId="1" fillId="2" borderId="0" xfId="0" applyNumberFormat="1" applyFont="1" applyFill="1"/>
    <xf numFmtId="3" fontId="3" fillId="2" borderId="0" xfId="0" applyNumberFormat="1" applyFont="1" applyFill="1"/>
    <xf numFmtId="0" fontId="5" fillId="2" borderId="0" xfId="0" applyFont="1" applyFill="1" applyAlignment="1">
      <alignment horizontal="center"/>
    </xf>
    <xf numFmtId="5" fontId="1" fillId="0" borderId="0" xfId="0" applyNumberFormat="1" applyFont="1"/>
    <xf numFmtId="5" fontId="3" fillId="0" borderId="0" xfId="0" applyNumberFormat="1" applyFont="1"/>
    <xf numFmtId="0" fontId="3" fillId="3" borderId="0" xfId="0" applyFont="1" applyFill="1"/>
    <xf numFmtId="0" fontId="6" fillId="3" borderId="0" xfId="0" applyFont="1" applyFill="1" applyAlignment="1">
      <alignment horizontal="center"/>
    </xf>
    <xf numFmtId="5" fontId="3" fillId="3" borderId="0" xfId="0" applyNumberFormat="1" applyFont="1" applyFill="1"/>
    <xf numFmtId="37" fontId="3" fillId="3" borderId="1" xfId="0" applyNumberFormat="1" applyFont="1" applyFill="1" applyBorder="1"/>
    <xf numFmtId="5" fontId="1" fillId="3" borderId="0" xfId="0" applyNumberFormat="1" applyFont="1" applyFill="1"/>
    <xf numFmtId="3" fontId="3" fillId="3" borderId="0" xfId="0" applyNumberFormat="1" applyFont="1" applyFill="1"/>
    <xf numFmtId="37" fontId="3" fillId="3" borderId="0" xfId="0" applyNumberFormat="1" applyFont="1" applyFill="1"/>
    <xf numFmtId="5" fontId="1" fillId="3" borderId="2" xfId="0" applyNumberFormat="1" applyFont="1" applyFill="1" applyBorder="1"/>
    <xf numFmtId="0" fontId="3" fillId="4" borderId="0" xfId="0" applyFont="1" applyFill="1"/>
    <xf numFmtId="0" fontId="6" fillId="4" borderId="0" xfId="0" applyFont="1" applyFill="1" applyAlignment="1">
      <alignment horizontal="center"/>
    </xf>
    <xf numFmtId="5" fontId="3" fillId="4" borderId="0" xfId="0" applyNumberFormat="1" applyFont="1" applyFill="1"/>
    <xf numFmtId="37" fontId="3" fillId="4" borderId="1" xfId="0" applyNumberFormat="1" applyFont="1" applyFill="1" applyBorder="1"/>
    <xf numFmtId="5" fontId="1" fillId="4" borderId="0" xfId="0" applyNumberFormat="1" applyFont="1" applyFill="1"/>
    <xf numFmtId="3" fontId="3" fillId="4" borderId="0" xfId="0" applyNumberFormat="1" applyFont="1" applyFill="1"/>
    <xf numFmtId="37" fontId="3" fillId="4" borderId="0" xfId="0" applyNumberFormat="1" applyFont="1" applyFill="1"/>
    <xf numFmtId="5" fontId="1" fillId="4" borderId="2" xfId="0" applyNumberFormat="1" applyFont="1" applyFill="1" applyBorder="1"/>
    <xf numFmtId="0" fontId="3" fillId="0" borderId="0" xfId="0" applyFont="1" applyFill="1"/>
    <xf numFmtId="0" fontId="5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workbookViewId="0">
      <selection activeCell="A27" sqref="A27"/>
    </sheetView>
  </sheetViews>
  <sheetFormatPr defaultColWidth="8.85546875" defaultRowHeight="21" x14ac:dyDescent="0.35"/>
  <cols>
    <col min="1" max="1" width="65" style="1" customWidth="1"/>
    <col min="2" max="2" width="1.5703125" style="1" customWidth="1"/>
    <col min="3" max="3" width="24.7109375" style="1" customWidth="1"/>
    <col min="4" max="4" width="1.42578125" style="1" customWidth="1"/>
    <col min="5" max="5" width="23.28515625" style="1" customWidth="1"/>
    <col min="6" max="6" width="8.85546875" style="1"/>
    <col min="7" max="7" width="17.85546875" style="1" bestFit="1" customWidth="1"/>
    <col min="8" max="8" width="17.5703125" style="1" customWidth="1"/>
    <col min="9" max="9" width="16.28515625" style="1" bestFit="1" customWidth="1"/>
    <col min="10" max="16384" width="8.85546875" style="1"/>
  </cols>
  <sheetData>
    <row r="1" spans="1:9" ht="23.25" x14ac:dyDescent="0.35">
      <c r="A1" s="33" t="s">
        <v>0</v>
      </c>
      <c r="B1" s="13"/>
      <c r="C1" s="16"/>
      <c r="D1" s="3"/>
      <c r="E1" s="24"/>
    </row>
    <row r="2" spans="1:9" ht="23.25" x14ac:dyDescent="0.35">
      <c r="A2" s="33" t="s">
        <v>1</v>
      </c>
      <c r="B2" s="13"/>
      <c r="C2" s="17">
        <v>2025</v>
      </c>
      <c r="D2" s="8"/>
      <c r="E2" s="25">
        <v>2024</v>
      </c>
    </row>
    <row r="3" spans="1:9" ht="23.25" x14ac:dyDescent="0.35">
      <c r="A3" s="33" t="s">
        <v>42</v>
      </c>
      <c r="B3" s="13"/>
      <c r="C3" s="16"/>
      <c r="D3" s="3"/>
      <c r="E3" s="24"/>
    </row>
    <row r="4" spans="1:9" x14ac:dyDescent="0.35">
      <c r="A4" s="3"/>
      <c r="B4" s="3"/>
      <c r="C4" s="16"/>
      <c r="D4" s="3"/>
      <c r="E4" s="24"/>
    </row>
    <row r="5" spans="1:9" x14ac:dyDescent="0.35">
      <c r="A5" s="3" t="s">
        <v>2</v>
      </c>
      <c r="B5" s="3"/>
      <c r="C5" s="18">
        <v>436495630</v>
      </c>
      <c r="D5" s="9"/>
      <c r="E5" s="26">
        <v>365029518</v>
      </c>
    </row>
    <row r="6" spans="1:9" x14ac:dyDescent="0.35">
      <c r="A6" s="3" t="s">
        <v>3</v>
      </c>
      <c r="B6" s="3"/>
      <c r="C6" s="19">
        <v>2105802</v>
      </c>
      <c r="D6" s="10"/>
      <c r="E6" s="27">
        <v>1978669</v>
      </c>
    </row>
    <row r="7" spans="1:9" s="2" customFormat="1" x14ac:dyDescent="0.35">
      <c r="A7" s="4" t="s">
        <v>4</v>
      </c>
      <c r="B7" s="4"/>
      <c r="C7" s="20">
        <f>SUM(C5:C6)</f>
        <v>438601432</v>
      </c>
      <c r="D7" s="11"/>
      <c r="E7" s="28">
        <f>SUM(E5:E6)</f>
        <v>367008187</v>
      </c>
    </row>
    <row r="8" spans="1:9" ht="11.45" customHeight="1" x14ac:dyDescent="0.35">
      <c r="A8" s="3"/>
      <c r="B8" s="3"/>
      <c r="C8" s="21"/>
      <c r="D8" s="12"/>
      <c r="E8" s="29"/>
    </row>
    <row r="9" spans="1:9" x14ac:dyDescent="0.35">
      <c r="A9" s="3" t="s">
        <v>5</v>
      </c>
      <c r="B9" s="3"/>
      <c r="C9" s="18">
        <v>387546374</v>
      </c>
      <c r="D9" s="9"/>
      <c r="E9" s="26">
        <v>316299237</v>
      </c>
      <c r="G9" s="15"/>
      <c r="H9" s="15"/>
      <c r="I9" s="15"/>
    </row>
    <row r="10" spans="1:9" x14ac:dyDescent="0.35">
      <c r="A10" s="3" t="s">
        <v>41</v>
      </c>
      <c r="B10" s="3"/>
      <c r="C10" s="22">
        <f>4755472+15124156</f>
        <v>19879628</v>
      </c>
      <c r="D10" s="10"/>
      <c r="E10" s="30">
        <f>4171111+13082072</f>
        <v>17253183</v>
      </c>
    </row>
    <row r="11" spans="1:9" x14ac:dyDescent="0.35">
      <c r="A11" s="3" t="s">
        <v>6</v>
      </c>
      <c r="B11" s="3"/>
      <c r="C11" s="22">
        <v>2858137</v>
      </c>
      <c r="D11" s="10"/>
      <c r="E11" s="30">
        <v>2821218</v>
      </c>
    </row>
    <row r="12" spans="1:9" x14ac:dyDescent="0.35">
      <c r="A12" s="3" t="s">
        <v>7</v>
      </c>
      <c r="B12" s="3"/>
      <c r="C12" s="22">
        <v>185034</v>
      </c>
      <c r="D12" s="10"/>
      <c r="E12" s="30">
        <v>162331</v>
      </c>
    </row>
    <row r="13" spans="1:9" x14ac:dyDescent="0.35">
      <c r="A13" s="3" t="s">
        <v>33</v>
      </c>
      <c r="B13" s="3"/>
      <c r="C13" s="19">
        <v>4979777</v>
      </c>
      <c r="D13" s="10"/>
      <c r="E13" s="27">
        <v>4942090</v>
      </c>
      <c r="G13" s="7"/>
    </row>
    <row r="14" spans="1:9" s="2" customFormat="1" x14ac:dyDescent="0.35">
      <c r="A14" s="4" t="s">
        <v>8</v>
      </c>
      <c r="B14" s="4"/>
      <c r="C14" s="20">
        <f>SUM(C9:C13)</f>
        <v>415448950</v>
      </c>
      <c r="D14" s="11"/>
      <c r="E14" s="28">
        <f>SUM(E9:E13)</f>
        <v>341478059</v>
      </c>
    </row>
    <row r="15" spans="1:9" ht="13.15" customHeight="1" x14ac:dyDescent="0.35">
      <c r="A15" s="3"/>
      <c r="B15" s="3"/>
      <c r="C15" s="21"/>
      <c r="D15" s="12"/>
      <c r="E15" s="29"/>
    </row>
    <row r="16" spans="1:9" x14ac:dyDescent="0.35">
      <c r="A16" s="3" t="s">
        <v>9</v>
      </c>
      <c r="B16" s="3"/>
      <c r="C16" s="18">
        <v>15593570</v>
      </c>
      <c r="D16" s="9"/>
      <c r="E16" s="26">
        <v>15286730</v>
      </c>
    </row>
    <row r="17" spans="1:7" x14ac:dyDescent="0.35">
      <c r="A17" s="3" t="s">
        <v>10</v>
      </c>
      <c r="B17" s="3"/>
      <c r="C17" s="22">
        <v>4951360</v>
      </c>
      <c r="D17" s="10"/>
      <c r="E17" s="30">
        <v>4447921</v>
      </c>
    </row>
    <row r="18" spans="1:7" x14ac:dyDescent="0.35">
      <c r="A18" s="3" t="s">
        <v>11</v>
      </c>
      <c r="B18" s="3"/>
      <c r="C18" s="19">
        <f>422959+231134+44311</f>
        <v>698404</v>
      </c>
      <c r="D18" s="10"/>
      <c r="E18" s="27">
        <f>552359+287325+49591</f>
        <v>889275</v>
      </c>
    </row>
    <row r="19" spans="1:7" s="2" customFormat="1" x14ac:dyDescent="0.35">
      <c r="A19" s="4" t="s">
        <v>12</v>
      </c>
      <c r="B19" s="4"/>
      <c r="C19" s="20">
        <f>SUM(C16:C18)+C14</f>
        <v>436692284</v>
      </c>
      <c r="D19" s="11"/>
      <c r="E19" s="28">
        <f>SUM(E16:E18)+E14</f>
        <v>362101985</v>
      </c>
    </row>
    <row r="20" spans="1:7" ht="12" customHeight="1" x14ac:dyDescent="0.35">
      <c r="A20" s="3"/>
      <c r="B20" s="3"/>
      <c r="C20" s="21"/>
      <c r="D20" s="12"/>
      <c r="E20" s="29"/>
    </row>
    <row r="21" spans="1:7" x14ac:dyDescent="0.35">
      <c r="A21" s="4" t="s">
        <v>13</v>
      </c>
      <c r="B21" s="4"/>
      <c r="C21" s="20">
        <f>C7-C19</f>
        <v>1909148</v>
      </c>
      <c r="D21" s="11"/>
      <c r="E21" s="28">
        <f>E7-E19</f>
        <v>4906202</v>
      </c>
    </row>
    <row r="22" spans="1:7" x14ac:dyDescent="0.35">
      <c r="A22" s="4"/>
      <c r="B22" s="4"/>
      <c r="C22" s="20"/>
      <c r="D22" s="11"/>
      <c r="E22" s="28"/>
    </row>
    <row r="23" spans="1:7" x14ac:dyDescent="0.35">
      <c r="A23" s="3" t="s">
        <v>40</v>
      </c>
      <c r="B23" s="4"/>
      <c r="C23" s="22">
        <v>-1266490</v>
      </c>
      <c r="D23" s="11"/>
      <c r="E23" s="30">
        <v>-820906</v>
      </c>
    </row>
    <row r="24" spans="1:7" x14ac:dyDescent="0.35">
      <c r="A24" s="3" t="s">
        <v>34</v>
      </c>
      <c r="B24" s="3"/>
      <c r="C24" s="22">
        <f>258422-51592+849111</f>
        <v>1055941</v>
      </c>
      <c r="D24" s="10"/>
      <c r="E24" s="30">
        <f>281951-913732+590643+820906</f>
        <v>779768</v>
      </c>
    </row>
    <row r="25" spans="1:7" s="2" customFormat="1" ht="21.75" thickBot="1" x14ac:dyDescent="0.4">
      <c r="A25" s="4" t="s">
        <v>14</v>
      </c>
      <c r="B25" s="4"/>
      <c r="C25" s="23">
        <f>SUM(C21:C24)</f>
        <v>1698599</v>
      </c>
      <c r="D25" s="11"/>
      <c r="E25" s="31">
        <f>SUM(E21:E24)</f>
        <v>4865064</v>
      </c>
      <c r="G25" s="14"/>
    </row>
    <row r="26" spans="1:7" ht="12.6" customHeight="1" thickTop="1" x14ac:dyDescent="0.35">
      <c r="A26" s="3"/>
      <c r="B26" s="3"/>
      <c r="C26" s="21"/>
      <c r="D26" s="12"/>
      <c r="E26" s="29"/>
    </row>
    <row r="27" spans="1:7" ht="23.25" x14ac:dyDescent="0.35">
      <c r="A27" s="33" t="s">
        <v>35</v>
      </c>
      <c r="B27" s="13"/>
      <c r="C27" s="21"/>
      <c r="D27" s="12"/>
      <c r="E27" s="29"/>
    </row>
    <row r="28" spans="1:7" ht="11.45" customHeight="1" x14ac:dyDescent="0.35">
      <c r="A28" s="5"/>
      <c r="B28" s="5"/>
      <c r="C28" s="21"/>
      <c r="D28" s="12"/>
      <c r="E28" s="29"/>
    </row>
    <row r="29" spans="1:7" x14ac:dyDescent="0.35">
      <c r="A29" s="6" t="s">
        <v>15</v>
      </c>
      <c r="B29" s="6"/>
      <c r="C29" s="21"/>
      <c r="D29" s="12"/>
      <c r="E29" s="29"/>
    </row>
    <row r="30" spans="1:7" x14ac:dyDescent="0.35">
      <c r="A30" s="3" t="s">
        <v>16</v>
      </c>
      <c r="B30" s="3"/>
      <c r="C30" s="18">
        <f>404066992+3879424</f>
        <v>407946416</v>
      </c>
      <c r="D30" s="9"/>
      <c r="E30" s="26">
        <f>397481200+1858054</f>
        <v>399339254</v>
      </c>
    </row>
    <row r="31" spans="1:7" x14ac:dyDescent="0.35">
      <c r="A31" s="3" t="s">
        <v>17</v>
      </c>
      <c r="B31" s="3"/>
      <c r="C31" s="19">
        <v>-186955260</v>
      </c>
      <c r="D31" s="10"/>
      <c r="E31" s="27">
        <v>-181150442</v>
      </c>
    </row>
    <row r="32" spans="1:7" s="2" customFormat="1" x14ac:dyDescent="0.35">
      <c r="A32" s="4" t="s">
        <v>18</v>
      </c>
      <c r="B32" s="4"/>
      <c r="C32" s="20">
        <f>SUM(C30:C31)</f>
        <v>220991156</v>
      </c>
      <c r="D32" s="11"/>
      <c r="E32" s="28">
        <f>SUM(E30:E31)</f>
        <v>218188812</v>
      </c>
    </row>
    <row r="33" spans="1:5" ht="12" customHeight="1" x14ac:dyDescent="0.35">
      <c r="A33" s="3"/>
      <c r="B33" s="3"/>
      <c r="C33" s="21"/>
      <c r="D33" s="12"/>
      <c r="E33" s="29"/>
    </row>
    <row r="34" spans="1:5" ht="21" customHeight="1" x14ac:dyDescent="0.35">
      <c r="A34" s="3" t="s">
        <v>36</v>
      </c>
      <c r="B34" s="3"/>
      <c r="C34" s="18">
        <v>131033206</v>
      </c>
      <c r="D34" s="12"/>
      <c r="E34" s="26">
        <v>107972454</v>
      </c>
    </row>
    <row r="35" spans="1:5" x14ac:dyDescent="0.35">
      <c r="A35" s="3" t="s">
        <v>19</v>
      </c>
      <c r="B35" s="3"/>
      <c r="C35" s="22">
        <v>6667970</v>
      </c>
      <c r="D35" s="9"/>
      <c r="E35" s="30">
        <v>6514696</v>
      </c>
    </row>
    <row r="36" spans="1:5" x14ac:dyDescent="0.35">
      <c r="A36" s="3" t="s">
        <v>20</v>
      </c>
      <c r="B36" s="3"/>
      <c r="C36" s="22">
        <v>956383</v>
      </c>
      <c r="D36" s="10"/>
      <c r="E36" s="30">
        <v>1763154</v>
      </c>
    </row>
    <row r="37" spans="1:5" x14ac:dyDescent="0.35">
      <c r="A37" s="3" t="s">
        <v>21</v>
      </c>
      <c r="B37" s="3"/>
      <c r="C37" s="22">
        <v>37987987</v>
      </c>
      <c r="D37" s="10"/>
      <c r="E37" s="30">
        <v>22693958</v>
      </c>
    </row>
    <row r="38" spans="1:5" x14ac:dyDescent="0.35">
      <c r="A38" s="3" t="s">
        <v>22</v>
      </c>
      <c r="B38" s="3"/>
      <c r="C38" s="22">
        <f>3701571+9500715+15806186+647452+1750530</f>
        <v>31406454</v>
      </c>
      <c r="D38" s="10"/>
      <c r="E38" s="30">
        <f>3650179+17960046+12691890+581149+1513772</f>
        <v>36397036</v>
      </c>
    </row>
    <row r="39" spans="1:5" s="2" customFormat="1" ht="21.75" thickBot="1" x14ac:dyDescent="0.4">
      <c r="A39" s="4" t="s">
        <v>23</v>
      </c>
      <c r="B39" s="4"/>
      <c r="C39" s="23">
        <f>SUM(C34:C38)+C32</f>
        <v>429043156</v>
      </c>
      <c r="D39" s="11"/>
      <c r="E39" s="31">
        <f>SUM(E34:E38)+E32</f>
        <v>393530110</v>
      </c>
    </row>
    <row r="40" spans="1:5" ht="11.45" customHeight="1" thickTop="1" x14ac:dyDescent="0.35">
      <c r="A40" s="3"/>
      <c r="B40" s="3"/>
      <c r="C40" s="21"/>
      <c r="D40" s="12"/>
      <c r="E40" s="29"/>
    </row>
    <row r="41" spans="1:5" x14ac:dyDescent="0.35">
      <c r="A41" s="6" t="s">
        <v>24</v>
      </c>
      <c r="B41" s="6"/>
      <c r="C41" s="21"/>
      <c r="D41" s="12"/>
      <c r="E41" s="29"/>
    </row>
    <row r="42" spans="1:5" x14ac:dyDescent="0.35">
      <c r="A42" s="3" t="s">
        <v>25</v>
      </c>
      <c r="B42" s="3"/>
      <c r="C42" s="18">
        <v>236275</v>
      </c>
      <c r="D42" s="9"/>
      <c r="E42" s="26">
        <v>234810</v>
      </c>
    </row>
    <row r="43" spans="1:5" x14ac:dyDescent="0.35">
      <c r="A43" s="3" t="s">
        <v>26</v>
      </c>
      <c r="B43" s="3"/>
      <c r="C43" s="22">
        <v>81363253</v>
      </c>
      <c r="D43" s="10"/>
      <c r="E43" s="30">
        <v>77785230</v>
      </c>
    </row>
    <row r="44" spans="1:5" x14ac:dyDescent="0.35">
      <c r="A44" s="3" t="s">
        <v>27</v>
      </c>
      <c r="B44" s="3"/>
      <c r="C44" s="19">
        <f>12173334-2124057</f>
        <v>10049277</v>
      </c>
      <c r="D44" s="10"/>
      <c r="E44" s="27">
        <v>12014346</v>
      </c>
    </row>
    <row r="45" spans="1:5" s="2" customFormat="1" x14ac:dyDescent="0.35">
      <c r="A45" s="4" t="s">
        <v>28</v>
      </c>
      <c r="B45" s="4"/>
      <c r="C45" s="20">
        <f>SUM(C42:C44)</f>
        <v>91648805</v>
      </c>
      <c r="D45" s="11"/>
      <c r="E45" s="28">
        <f>SUM(E42:E44)</f>
        <v>90034386</v>
      </c>
    </row>
    <row r="46" spans="1:5" ht="11.45" customHeight="1" x14ac:dyDescent="0.35">
      <c r="A46" s="3"/>
      <c r="B46" s="3"/>
      <c r="C46" s="21"/>
      <c r="D46" s="12"/>
      <c r="E46" s="29"/>
    </row>
    <row r="47" spans="1:5" x14ac:dyDescent="0.35">
      <c r="A47" s="6" t="s">
        <v>29</v>
      </c>
      <c r="B47" s="6"/>
      <c r="C47" s="21"/>
      <c r="D47" s="12"/>
      <c r="E47" s="29"/>
    </row>
    <row r="48" spans="1:5" x14ac:dyDescent="0.35">
      <c r="A48" s="3" t="s">
        <v>38</v>
      </c>
      <c r="B48" s="3"/>
      <c r="C48" s="18">
        <v>150809536</v>
      </c>
      <c r="D48" s="9"/>
      <c r="E48" s="26">
        <v>146927698</v>
      </c>
    </row>
    <row r="49" spans="1:5" x14ac:dyDescent="0.35">
      <c r="A49" s="3" t="s">
        <v>37</v>
      </c>
      <c r="B49" s="3"/>
      <c r="C49" s="18">
        <v>117459574</v>
      </c>
      <c r="D49" s="9"/>
      <c r="E49" s="26">
        <v>75088204</v>
      </c>
    </row>
    <row r="50" spans="1:5" x14ac:dyDescent="0.35">
      <c r="A50" s="3" t="s">
        <v>39</v>
      </c>
      <c r="B50" s="3"/>
      <c r="C50" s="18">
        <v>8600000</v>
      </c>
      <c r="D50" s="9"/>
      <c r="E50" s="26">
        <v>28300000</v>
      </c>
    </row>
    <row r="51" spans="1:5" x14ac:dyDescent="0.35">
      <c r="A51" s="3" t="s">
        <v>30</v>
      </c>
      <c r="B51" s="3"/>
      <c r="C51" s="22">
        <f>66577470-8600000</f>
        <v>57977470</v>
      </c>
      <c r="D51" s="10"/>
      <c r="E51" s="30">
        <f>26983896+7379581+5041623+6987967+1116130+3036295</f>
        <v>50545492</v>
      </c>
    </row>
    <row r="52" spans="1:5" x14ac:dyDescent="0.35">
      <c r="A52" s="3" t="s">
        <v>27</v>
      </c>
      <c r="B52" s="3"/>
      <c r="C52" s="19">
        <f>37832+2509939</f>
        <v>2547771</v>
      </c>
      <c r="D52" s="10"/>
      <c r="E52" s="27">
        <f>37832+2596498</f>
        <v>2634330</v>
      </c>
    </row>
    <row r="53" spans="1:5" s="2" customFormat="1" x14ac:dyDescent="0.35">
      <c r="A53" s="4" t="s">
        <v>31</v>
      </c>
      <c r="B53" s="4"/>
      <c r="C53" s="20">
        <f>SUM(C48:C52)</f>
        <v>337394351</v>
      </c>
      <c r="D53" s="11"/>
      <c r="E53" s="28">
        <f>SUM(E48:E52)</f>
        <v>303495724</v>
      </c>
    </row>
    <row r="54" spans="1:5" ht="10.15" customHeight="1" x14ac:dyDescent="0.35">
      <c r="A54" s="3"/>
      <c r="B54" s="3"/>
      <c r="C54" s="21"/>
      <c r="D54" s="12"/>
      <c r="E54" s="29"/>
    </row>
    <row r="55" spans="1:5" s="2" customFormat="1" ht="21.75" thickBot="1" x14ac:dyDescent="0.4">
      <c r="A55" s="4" t="s">
        <v>32</v>
      </c>
      <c r="B55" s="4"/>
      <c r="C55" s="23">
        <f>C53+C45</f>
        <v>429043156</v>
      </c>
      <c r="D55" s="11"/>
      <c r="E55" s="31">
        <f>E53+E45</f>
        <v>393530110</v>
      </c>
    </row>
    <row r="56" spans="1:5" ht="21.75" thickTop="1" x14ac:dyDescent="0.35">
      <c r="C56" s="32"/>
      <c r="D56" s="32"/>
      <c r="E56" s="32"/>
    </row>
    <row r="57" spans="1:5" x14ac:dyDescent="0.35">
      <c r="C57" s="32"/>
      <c r="D57" s="32"/>
      <c r="E57" s="32"/>
    </row>
    <row r="58" spans="1:5" x14ac:dyDescent="0.35">
      <c r="C58" s="32"/>
      <c r="D58" s="32"/>
      <c r="E58" s="32"/>
    </row>
  </sheetData>
  <printOptions horizontalCentered="1"/>
  <pageMargins left="0.25" right="0.25" top="0.75" bottom="0.75" header="0.3" footer="0.3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Siewert</dc:creator>
  <cp:lastModifiedBy>Leslie Barr</cp:lastModifiedBy>
  <cp:lastPrinted>2025-04-01T20:17:01Z</cp:lastPrinted>
  <dcterms:created xsi:type="dcterms:W3CDTF">2013-04-15T15:09:26Z</dcterms:created>
  <dcterms:modified xsi:type="dcterms:W3CDTF">2026-09-03T16:25:16Z</dcterms:modified>
</cp:coreProperties>
</file>